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I30" i="3" s="1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DZ203" i="1" s="1"/>
  <c r="G32" i="2" s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7" i="2" l="1"/>
  <c r="L51" i="2"/>
  <c r="EC3" i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G42" i="3" s="1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EC203" i="1" l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<sst xmlns="http://schemas.openxmlformats.org/spreadsheetml/2006/main" count="354" uniqueCount="228">
  <si>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</si>
  <si>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</si>
  <si>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</si>
  <si>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</si>
  <si>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</si>
  <si>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</si>
  <si>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</si>
  <si>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</si>
  <si>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</si>
  <si>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</si>
  <si>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</si>
  <si>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</si>
  <si>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</si>
  <si>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</si>
  <si>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</si>
  <si>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</si>
  <si>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</si>
  <si>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</si>
  <si>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</si>
  <si>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</si>
  <si>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</si>
  <si>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</si>
  <si>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</si>
  <si>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</si>
  <si>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</si>
  <si>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</si>
  <si>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</si>
  <si>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</si>
  <si>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</si>
  <si>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</si>
  <si>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</si>
  <si>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</si>
  <si>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</si>
  <si>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</si>
  <si>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</si>
  <si>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</si>
  <si>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</si>
  <si>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</si>
  <si>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</si>
  <si>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</si>
  <si>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</si>
  <si>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</si>
  <si>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</si>
  <si>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</si>
  <si>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</si>
  <si>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</si>
  <si>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</si>
  <si>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</si>
  <si>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</si>
  <si>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</si>
  <si>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</si>
  <si>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</si>
  <si>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</si>
  <si>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</si>
  <si>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</si>
  <si>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</si>
  <si>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</si>
  <si>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</si>
  <si>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</si>
  <si>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</si>
  <si>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</si>
  <si>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</si>
  <si>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</si>
  <si>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</si>
  <si>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</si>
  <si>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</si>
  <si>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</si>
  <si>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</si>
  <si>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</si>
  <si>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</si>
  <si>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</si>
  <si>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</si>
  <si>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</si>
  <si>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</si>
  <si>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</si>
  <si>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</si>
  <si>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</si>
  <si>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</si>
  <si>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</si>
  <si>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</si>
  <si>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</si>
  <si>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</si>
  <si>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</si>
  <si>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</si>
  <si>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</si>
  <si>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</si>
  <si>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</si>
  <si>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</si>
  <si>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</si>
  <si>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</si>
  <si>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</si>
  <si>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</si>
  <si>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</si>
  <si>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</si>
  <si>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</si>
  <si>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</si>
  <si>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</si>
  <si>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</si>
  <si>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</si>
  <si>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</si>
  <si>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</si>
  <si>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</si>
  <si>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</si>
  <si>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</si>
  <si>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</si>
  <si>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</si>
  <si>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</si>
  <si>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</si>
  <si>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</si>
  <si>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</si>
  <si>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</si>
  <si>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</si>
  <si>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</si>
  <si>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</si>
  <si>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</si>
  <si>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</si>
  <si>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</si>
  <si>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</si>
  <si>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</si>
  <si>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</si>
  <si>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</si>
  <si>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</si>
  <si>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</si>
  <si>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</si>
  <si>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</si>
  <si>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</si>
  <si>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</si>
  <si>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</si>
  <si>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</si>
  <si>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</si>
  <si>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</si>
  <si>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</si>
  <si>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</si>
  <si>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</si>
  <si>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</si>
  <si>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</si>
  <si>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</si>
  <si>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</si>
  <si>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</si>
  <si>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</si>
  <si>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</si>
  <si>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</si>
  <si>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</si>
  <si>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</si>
  <si>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</si>
  <si>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</si>
  <si>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</si>
  <si>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</si>
  <si>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</si>
  <si>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</si>
  <si>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</si>
  <si>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</si>
  <si>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</si>
  <si>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</si>
  <si>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</si>
  <si>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</si>
  <si>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</si>
  <si>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</si>
  <si>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</si>
  <si>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</si>
  <si>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</si>
  <si>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</si>
  <si>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</si>
  <si>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</si>
  <si>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</si>
  <si>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</si>
  <si>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</si>
  <si>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</si>
  <si>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</si>
  <si>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</si>
  <si>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</si>
  <si>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</si>
  <si>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</si>
  <si>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</si>
  <si>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</si>
  <si>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</si>
  <si>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</si>
  <si>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</si>
  <si>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</si>
  <si>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</si>
  <si>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</si>
  <si>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</si>
  <si>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</si>
  <si>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</si>
  <si>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</si>
  <si>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</si>
  <si>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</si>
  <si>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</si>
  <si>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</si>
  <si>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</si>
  <si>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</si>
  <si>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</si>
  <si>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</si>
  <si>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</si>
  <si>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</si>
  <si>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</si>
  <si>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</si>
  <si>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</si>
  <si>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</si>
  <si>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</si>
  <si>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</si>
  <si>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</si>
  <si>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</si>
  <si>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</si>
  <si>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</si>
  <si>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 xml:space="preserve">Chunamon </t>
  </si>
  <si>
    <t>94C019</t>
  </si>
  <si>
    <t>11-18-19</t>
  </si>
  <si>
    <t>56°10'21.8"</t>
  </si>
  <si>
    <t>124°20'37.6"</t>
  </si>
  <si>
    <t>AO,CL,NE,TJ</t>
  </si>
  <si>
    <t>16.9km Chunamon FSR</t>
  </si>
  <si>
    <t>Ungulates</t>
  </si>
  <si>
    <t>Creek</t>
  </si>
  <si>
    <t>SBl; SEp; SBlEpAt</t>
  </si>
  <si>
    <t>0-20</t>
  </si>
  <si>
    <t>All</t>
  </si>
  <si>
    <t>700m</t>
  </si>
  <si>
    <t>N/A</t>
  </si>
  <si>
    <t>4WD</t>
  </si>
  <si>
    <t>Flat - Gentle slopes</t>
  </si>
  <si>
    <t>Existing road system - Establish new trials</t>
  </si>
  <si>
    <t>Existing</t>
  </si>
  <si>
    <t>Minor 2020</t>
  </si>
  <si>
    <t xml:space="preserve">Determine operational feasability </t>
  </si>
  <si>
    <t>Ground survey</t>
  </si>
  <si>
    <t>Other than a few code 3 observed offline along S/L2, no current IBS activity was  observed . Many more code 5 than code 3 suggests the IBS population here is declining. However, fresh blowdown along S/L2 between 0 + 300m &amp; 0 + 400m could become infested. Monitoring this stand is recommended.</t>
  </si>
  <si>
    <t>FH208040007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</si>
</sst>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008F00"/>
      <name val="Arial"/>
      <family val="2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21" fillId="6" borderId="0" xfId="0" applyFont="1" applyFill="1" applyBorder="1" applyAlignment="1">
      <alignment horizontal="centerContinuous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DC1" zoomScale="150" zoomScaleNormal="150" workbookViewId="0">
      <selection activeCell="DO3" sqref="DO3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7" style="6" customWidth="1"/>
    <col min="7" max="7" width="9.28515625" style="6" customWidth="1"/>
    <col min="8" max="8" width="11.14062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197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6" t="s">
        <v>205</v>
      </c>
      <c r="B3" s="6" t="s">
        <v>206</v>
      </c>
      <c r="C3" s="181">
        <v>5</v>
      </c>
      <c r="D3" s="181">
        <v>49.4</v>
      </c>
      <c r="E3" s="181">
        <v>4650</v>
      </c>
      <c r="F3" s="182" t="s">
        <v>207</v>
      </c>
      <c r="G3" s="181" t="s">
        <v>208</v>
      </c>
      <c r="H3" s="181" t="s">
        <v>209</v>
      </c>
      <c r="I3" s="6" t="s">
        <v>198</v>
      </c>
      <c r="J3" s="6" t="s">
        <v>227</v>
      </c>
      <c r="K3" s="6" t="s">
        <v>199</v>
      </c>
      <c r="L3" s="181" t="s">
        <v>210</v>
      </c>
      <c r="M3" s="6" t="s">
        <v>200</v>
      </c>
      <c r="N3" s="6">
        <v>1</v>
      </c>
      <c r="O3" s="181">
        <v>0</v>
      </c>
      <c r="P3" s="183">
        <v>1</v>
      </c>
      <c r="Q3" s="184">
        <v>1400</v>
      </c>
      <c r="R3" s="184">
        <v>1500</v>
      </c>
      <c r="S3" s="190">
        <v>6</v>
      </c>
      <c r="T3" s="186"/>
      <c r="U3" s="186"/>
      <c r="V3" s="186"/>
      <c r="W3" s="186"/>
      <c r="X3" s="186"/>
      <c r="Y3" s="186"/>
      <c r="Z3" s="186">
        <v>1</v>
      </c>
      <c r="AA3" s="186"/>
      <c r="AB3" s="186">
        <v>5</v>
      </c>
      <c r="AC3" s="188">
        <v>3</v>
      </c>
      <c r="AD3" s="186"/>
      <c r="AE3" s="186"/>
      <c r="AF3" s="186"/>
      <c r="AG3" s="186"/>
      <c r="AH3" s="186"/>
      <c r="AI3" s="186"/>
      <c r="AJ3" s="186"/>
      <c r="AK3" s="186"/>
      <c r="AL3" s="186">
        <v>1</v>
      </c>
      <c r="AM3" s="188">
        <v>1</v>
      </c>
      <c r="AN3" s="186"/>
      <c r="AO3" s="186"/>
      <c r="AP3" s="186"/>
      <c r="AQ3" s="186"/>
      <c r="AR3" s="186"/>
      <c r="AS3" s="186"/>
      <c r="AT3" s="186"/>
      <c r="AU3" s="186"/>
      <c r="AV3" s="186">
        <v>2</v>
      </c>
      <c r="AW3" s="188">
        <v>3</v>
      </c>
      <c r="AX3" s="186"/>
      <c r="AY3" s="186"/>
      <c r="AZ3" s="186"/>
      <c r="BA3" s="186"/>
      <c r="BB3" s="186"/>
      <c r="BC3" s="186"/>
      <c r="BD3" s="186">
        <v>1</v>
      </c>
      <c r="BE3" s="186"/>
      <c r="BF3" s="186">
        <v>3</v>
      </c>
      <c r="BG3" s="188">
        <v>1</v>
      </c>
      <c r="BH3" s="186"/>
      <c r="BI3" s="186"/>
      <c r="BJ3" s="186"/>
      <c r="BK3" s="186"/>
      <c r="BL3" s="186"/>
      <c r="BM3" s="186"/>
      <c r="BN3" s="186">
        <v>1</v>
      </c>
      <c r="BO3" s="186"/>
      <c r="BP3" s="186">
        <v>2</v>
      </c>
      <c r="BQ3" s="188">
        <v>1</v>
      </c>
      <c r="BR3" s="186"/>
      <c r="BS3" s="186"/>
      <c r="BT3" s="186"/>
      <c r="BU3" s="186"/>
      <c r="BV3" s="186"/>
      <c r="BW3" s="186"/>
      <c r="BX3" s="186"/>
      <c r="BY3" s="186"/>
      <c r="BZ3" s="186"/>
      <c r="CA3" s="188"/>
      <c r="CB3" s="186"/>
      <c r="CC3" s="186"/>
      <c r="CD3" s="186"/>
      <c r="CE3" s="186"/>
      <c r="CF3" s="186"/>
      <c r="CG3" s="186"/>
      <c r="CH3" s="186"/>
      <c r="CI3" s="186"/>
      <c r="CJ3" s="186">
        <v>1</v>
      </c>
      <c r="CK3" s="188">
        <v>3</v>
      </c>
      <c r="CL3" s="186"/>
      <c r="CM3" s="186"/>
      <c r="CN3" s="186"/>
      <c r="CO3" s="186"/>
      <c r="CP3" s="186"/>
      <c r="CQ3" s="186"/>
      <c r="CR3" s="186"/>
      <c r="CS3" s="186"/>
      <c r="CT3" s="186"/>
      <c r="CU3" s="188">
        <v>2</v>
      </c>
      <c r="CV3" s="186"/>
      <c r="CW3" s="186"/>
      <c r="CX3" s="186"/>
      <c r="CY3" s="186"/>
      <c r="CZ3" s="186"/>
      <c r="DA3" s="186"/>
      <c r="DB3" s="186"/>
      <c r="DC3" s="186"/>
      <c r="DD3" s="186"/>
      <c r="DE3" s="189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20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3</v>
      </c>
      <c r="DZ3" s="6">
        <f t="shared" si="0"/>
        <v>0</v>
      </c>
      <c r="EA3" s="6">
        <f t="shared" si="0"/>
        <v>14</v>
      </c>
      <c r="EB3" s="6">
        <f>DR3+DS3+DT3+DU3+DV3+DW3+DX3</f>
        <v>20</v>
      </c>
      <c r="EC3" s="6">
        <f>DY3+DZ3+EA3+EB3</f>
        <v>37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7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370</v>
      </c>
      <c r="D8" s="6">
        <f>A8*D3</f>
        <v>18278</v>
      </c>
      <c r="I8" s="96" t="s">
        <v>52</v>
      </c>
      <c r="J8" s="6">
        <f>TOTALS!D20*D3</f>
        <v>9880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5">
        <v>0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54.054054054054056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6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1</v>
      </c>
      <c r="AA203" s="29">
        <f t="shared" si="100"/>
        <v>0</v>
      </c>
      <c r="AB203" s="29">
        <f t="shared" si="100"/>
        <v>5</v>
      </c>
      <c r="AC203" s="44">
        <f t="shared" si="100"/>
        <v>3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1</v>
      </c>
      <c r="AM203" s="44">
        <f t="shared" si="101"/>
        <v>1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2</v>
      </c>
      <c r="AW203" s="44">
        <f t="shared" si="101"/>
        <v>3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1</v>
      </c>
      <c r="BE203" s="29">
        <f t="shared" si="102"/>
        <v>0</v>
      </c>
      <c r="BF203" s="29">
        <f t="shared" si="102"/>
        <v>3</v>
      </c>
      <c r="BG203" s="44">
        <f t="shared" si="102"/>
        <v>1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1</v>
      </c>
      <c r="BO203" s="29">
        <f t="shared" si="102"/>
        <v>0</v>
      </c>
      <c r="BP203" s="29">
        <f t="shared" ref="BP203:CE203" si="103">SUM(BP3:BP202)</f>
        <v>2</v>
      </c>
      <c r="BQ203" s="44">
        <f t="shared" si="103"/>
        <v>1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1</v>
      </c>
      <c r="CK203" s="44">
        <f t="shared" si="104"/>
        <v>3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2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20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3</v>
      </c>
      <c r="DZ203" s="29">
        <f t="shared" si="106"/>
        <v>0</v>
      </c>
      <c r="EA203" s="29">
        <f t="shared" si="106"/>
        <v>14</v>
      </c>
      <c r="EB203" s="29">
        <f t="shared" si="106"/>
        <v>20</v>
      </c>
      <c r="EC203" s="29">
        <f t="shared" si="106"/>
        <v>37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12" workbookViewId="0">
      <selection activeCell="A12" sqref="A1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 xml:space="preserve">Chunamon 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94C019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5</v>
      </c>
      <c r="F8" s="45"/>
      <c r="H8" s="46" t="s">
        <v>77</v>
      </c>
      <c r="I8" s="45"/>
      <c r="J8" s="136" t="str">
        <f>ENTRY!L3</f>
        <v>AO,CL,NE,TJ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80" t="str">
        <f>ENTRY!F3</f>
        <v>11-18-19</v>
      </c>
      <c r="F10" s="45"/>
      <c r="H10" s="46" t="s">
        <v>81</v>
      </c>
      <c r="I10" s="46" t="s">
        <v>82</v>
      </c>
      <c r="J10" s="136" t="str">
        <f>ENTRY!G3</f>
        <v>56°10'21.8"</v>
      </c>
      <c r="K10" s="46" t="s">
        <v>83</v>
      </c>
      <c r="L10" s="136" t="str">
        <f>ENTRY!H3</f>
        <v>124°20'37.6"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49.4</v>
      </c>
      <c r="F11" s="45"/>
      <c r="H11" s="46" t="s">
        <v>85</v>
      </c>
      <c r="I11" s="45"/>
      <c r="J11" s="45"/>
      <c r="K11" s="136">
        <f>ENTRY!E3</f>
        <v>4650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20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200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54.054054054054056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3</v>
      </c>
      <c r="H31" s="83"/>
      <c r="I31" s="102">
        <f>ENTRY!DY203/ENTRY!DQ203*10</f>
        <v>30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14</v>
      </c>
      <c r="H33" s="87"/>
      <c r="I33" s="104">
        <f>ENTRY!EA203/ENTRY!DQ203*10</f>
        <v>140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17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20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54.054054054054056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6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6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3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1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1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2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3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4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1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3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1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1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3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2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20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17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5" zoomScale="150" zoomScaleNormal="150" workbookViewId="0">
      <selection activeCell="B35" sqref="B35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 xml:space="preserve">Chunamon 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94C019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5</v>
      </c>
      <c r="F8" s="127"/>
      <c r="G8" s="127"/>
      <c r="H8" s="50"/>
      <c r="I8" s="126" t="s">
        <v>169</v>
      </c>
      <c r="J8" s="127"/>
      <c r="K8" s="127"/>
      <c r="L8" s="134" t="str">
        <f>ENTRY!L3</f>
        <v>AO,CL,NE,TJ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49.4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9" t="str">
        <f>ENTRY!F3</f>
        <v>11-18-19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56°10'21.8"</v>
      </c>
      <c r="F11" s="133" t="s">
        <v>83</v>
      </c>
      <c r="G11" s="136" t="str">
        <f>ENTRY!H3</f>
        <v>124°20'37.6"</v>
      </c>
      <c r="H11" s="50"/>
      <c r="I11" s="129" t="s">
        <v>85</v>
      </c>
      <c r="J11" s="127"/>
      <c r="K11" s="127"/>
      <c r="L11" s="134">
        <f>ENTRY!E3</f>
        <v>4650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8" t="s">
        <v>211</v>
      </c>
      <c r="F16" s="138"/>
      <c r="G16" s="138"/>
      <c r="H16" s="52" t="s">
        <v>174</v>
      </c>
      <c r="I16" s="50"/>
      <c r="J16" s="98" t="s">
        <v>214</v>
      </c>
      <c r="K16" s="50"/>
      <c r="L16" s="52" t="s">
        <v>175</v>
      </c>
      <c r="M16" s="138" t="s">
        <v>215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220</v>
      </c>
      <c r="F18" s="138"/>
      <c r="G18" s="138"/>
      <c r="H18" s="52" t="s">
        <v>177</v>
      </c>
      <c r="I18" s="50"/>
      <c r="J18" s="98" t="s">
        <v>213</v>
      </c>
      <c r="K18" s="138"/>
      <c r="L18" s="52" t="s">
        <v>178</v>
      </c>
      <c r="M18" s="138" t="s">
        <v>216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91" t="s">
        <v>218</v>
      </c>
      <c r="G20" s="98"/>
      <c r="H20" s="52" t="s">
        <v>180</v>
      </c>
      <c r="I20" s="50"/>
      <c r="J20" s="98" t="s">
        <v>212</v>
      </c>
      <c r="K20" s="50"/>
      <c r="L20" s="52" t="s">
        <v>181</v>
      </c>
      <c r="M20" s="50"/>
      <c r="N20" s="138" t="s">
        <v>217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92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219</v>
      </c>
      <c r="F24" s="50"/>
      <c r="G24" s="50"/>
      <c r="H24" s="52" t="s">
        <v>184</v>
      </c>
      <c r="I24" s="50"/>
      <c r="J24" s="98" t="s">
        <v>219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221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222</v>
      </c>
      <c r="G30" s="50"/>
      <c r="H30" s="50"/>
      <c r="I30" s="52" t="s">
        <v>188</v>
      </c>
      <c r="J30" s="50"/>
      <c r="K30" s="50"/>
      <c r="L30" s="139" t="s">
        <v>137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137</v>
      </c>
      <c r="F32" s="50"/>
      <c r="G32" s="50"/>
      <c r="H32" s="50"/>
      <c r="I32" s="52" t="s">
        <v>190</v>
      </c>
      <c r="J32" s="50"/>
      <c r="K32" s="50"/>
      <c r="L32" s="98" t="s">
        <v>140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137</v>
      </c>
      <c r="F34" s="138"/>
      <c r="G34" s="50"/>
      <c r="H34" s="50"/>
      <c r="I34" s="52" t="s">
        <v>192</v>
      </c>
      <c r="J34" s="50"/>
      <c r="K34" s="50"/>
      <c r="L34" s="98" t="s">
        <v>223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225</v>
      </c>
      <c r="F38" s="178"/>
      <c r="G38" s="131"/>
      <c r="H38" s="50"/>
      <c r="I38" s="156" t="s">
        <v>195</v>
      </c>
      <c r="J38" s="50"/>
      <c r="K38" s="50"/>
      <c r="L38" s="193" t="s">
        <v>224</v>
      </c>
      <c r="M38" s="193"/>
      <c r="N38" s="193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193"/>
      <c r="M39" s="193"/>
      <c r="N39" s="193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194" t="s">
        <v>226</v>
      </c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5"/>
    </row>
    <row r="42" spans="1:15" x14ac:dyDescent="0.2">
      <c r="A42" s="76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5"/>
    </row>
    <row r="43" spans="1:15" x14ac:dyDescent="0.2">
      <c r="A43" s="76"/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2">
    <mergeCell ref="L38:N39"/>
    <mergeCell ref="B41:N43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2020-01-18T18:43:01Z</dcterms:modified>
</cp:coreProperties>
</file>